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7100" windowHeight="11760"/>
  </bookViews>
  <sheets>
    <sheet name="RHI Calculator" sheetId="1" r:id="rId1"/>
  </sheets>
  <definedNames>
    <definedName name="_xlnm.Print_Area" localSheetId="0">'RHI Calculator'!$A$1:$M$46</definedName>
    <definedName name="Z_114757E3_E420_4552_9CA8_BC8F08A9090C_.wvu.PrintArea" localSheetId="0" hidden="1">'RHI Calculator'!$A$1:$M$46</definedName>
  </definedNames>
  <calcPr calcId="145621"/>
  <customWorkbookViews>
    <customWorkbookView name="Hogan, Geoff - Personal View" guid="{114757E3-E420-4552-9CA8-BC8F08A9090C}" mergeInterval="0" personalView="1" maximized="1" xWindow="1" yWindow="1" windowWidth="1210" windowHeight="822" activeSheetId="1"/>
  </customWorkbookViews>
</workbook>
</file>

<file path=xl/calcChain.xml><?xml version="1.0" encoding="utf-8"?>
<calcChain xmlns="http://schemas.openxmlformats.org/spreadsheetml/2006/main">
  <c r="D20" i="1"/>
  <c r="D31" s="1"/>
  <c r="E20"/>
  <c r="E31" s="1"/>
  <c r="F20"/>
  <c r="F31" s="1"/>
  <c r="G20"/>
  <c r="H20"/>
  <c r="I20"/>
  <c r="I22" s="1"/>
  <c r="I23" s="1"/>
  <c r="J20"/>
  <c r="J31" s="1"/>
  <c r="K20"/>
  <c r="K22" s="1"/>
  <c r="K23" s="1"/>
  <c r="L20"/>
  <c r="C31"/>
  <c r="G31"/>
  <c r="L31"/>
  <c r="D21"/>
  <c r="E21"/>
  <c r="F21"/>
  <c r="G21"/>
  <c r="H21"/>
  <c r="I21"/>
  <c r="J21"/>
  <c r="K21"/>
  <c r="L21"/>
  <c r="G22"/>
  <c r="G23" s="1"/>
  <c r="L22"/>
  <c r="L23" s="1"/>
  <c r="J22" l="1"/>
  <c r="J23" s="1"/>
  <c r="D22"/>
  <c r="D23" s="1"/>
  <c r="E22"/>
  <c r="E23" s="1"/>
  <c r="F22"/>
  <c r="F23" s="1"/>
  <c r="C27"/>
  <c r="C28" s="1"/>
  <c r="K31"/>
  <c r="I31"/>
  <c r="H31"/>
  <c r="H22"/>
  <c r="H23" s="1"/>
  <c r="L27"/>
  <c r="L28" s="1"/>
  <c r="J27"/>
  <c r="J28" s="1"/>
  <c r="J29" s="1"/>
  <c r="J32" s="1"/>
  <c r="H27"/>
  <c r="H28" s="1"/>
  <c r="F27"/>
  <c r="F28" s="1"/>
  <c r="D27"/>
  <c r="D28" s="1"/>
  <c r="D29" s="1"/>
  <c r="D32" s="1"/>
  <c r="K27"/>
  <c r="K28" s="1"/>
  <c r="K29" s="1"/>
  <c r="K32" s="1"/>
  <c r="I27"/>
  <c r="I28" s="1"/>
  <c r="I29" s="1"/>
  <c r="I32" s="1"/>
  <c r="G27"/>
  <c r="G28" s="1"/>
  <c r="G29" s="1"/>
  <c r="G32" s="1"/>
  <c r="E27"/>
  <c r="E28" s="1"/>
  <c r="C21"/>
  <c r="F29" l="1"/>
  <c r="F32" s="1"/>
  <c r="E29"/>
  <c r="E32" s="1"/>
  <c r="L29"/>
  <c r="L32" s="1"/>
  <c r="H29"/>
  <c r="H32" s="1"/>
  <c r="C22"/>
  <c r="C23" l="1"/>
  <c r="C29" s="1"/>
  <c r="C32" s="1"/>
</calcChain>
</file>

<file path=xl/comments1.xml><?xml version="1.0" encoding="utf-8"?>
<comments xmlns="http://schemas.openxmlformats.org/spreadsheetml/2006/main">
  <authors>
    <author>Will Rolls</author>
  </authors>
  <commentList>
    <comment ref="B15" authorId="0">
      <text>
        <r>
          <rPr>
            <sz val="14"/>
            <color indexed="81"/>
            <rFont val="Calibri"/>
            <family val="2"/>
            <scheme val="minor"/>
          </rPr>
          <t xml:space="preserve">These cells are used to estimate your </t>
        </r>
        <r>
          <rPr>
            <b/>
            <sz val="14"/>
            <color indexed="81"/>
            <rFont val="Calibri"/>
            <family val="2"/>
            <scheme val="minor"/>
          </rPr>
          <t>actual</t>
        </r>
        <r>
          <rPr>
            <sz val="14"/>
            <color indexed="81"/>
            <rFont val="Calibri"/>
            <family val="2"/>
            <scheme val="minor"/>
          </rPr>
          <t xml:space="preserve"> annual heat requirement (taking the estimated efficiency of the boiler into account). </t>
        </r>
        <r>
          <rPr>
            <b/>
            <sz val="14"/>
            <color indexed="81"/>
            <rFont val="Calibri"/>
            <family val="2"/>
            <scheme val="minor"/>
          </rPr>
          <t>If you have this figure</t>
        </r>
        <r>
          <rPr>
            <sz val="14"/>
            <color indexed="81"/>
            <rFont val="Calibri"/>
            <family val="2"/>
            <scheme val="minor"/>
          </rPr>
          <t xml:space="preserve">, enter it in row 15 and </t>
        </r>
        <r>
          <rPr>
            <u/>
            <sz val="14"/>
            <color indexed="81"/>
            <rFont val="Calibri"/>
            <family val="2"/>
            <scheme val="minor"/>
          </rPr>
          <t>leave row 16 blank</t>
        </r>
        <r>
          <rPr>
            <sz val="14"/>
            <color indexed="81"/>
            <rFont val="Calibri"/>
            <family val="2"/>
            <scheme val="minor"/>
          </rPr>
          <t xml:space="preserve">. </t>
        </r>
        <r>
          <rPr>
            <b/>
            <sz val="14"/>
            <color indexed="81"/>
            <rFont val="Calibri"/>
            <family val="2"/>
            <scheme val="minor"/>
          </rPr>
          <t>If you do not have this figure</t>
        </r>
        <r>
          <rPr>
            <sz val="14"/>
            <color indexed="81"/>
            <rFont val="Calibri"/>
            <family val="2"/>
            <scheme val="minor"/>
          </rPr>
          <t xml:space="preserve">, enter the total amount you paid over the last complete calendar year in row 16,  the price of your fuel (in p/kWh) in row 19 and </t>
        </r>
        <r>
          <rPr>
            <u/>
            <sz val="14"/>
            <color indexed="81"/>
            <rFont val="Calibri"/>
            <family val="2"/>
            <scheme val="minor"/>
          </rPr>
          <t>leave row 15 blank</t>
        </r>
        <r>
          <rPr>
            <sz val="14"/>
            <color indexed="81"/>
            <rFont val="Calibri"/>
            <family val="2"/>
            <scheme val="minor"/>
          </rPr>
          <t xml:space="preserve">.
</t>
        </r>
        <r>
          <rPr>
            <b/>
            <sz val="14"/>
            <color indexed="81"/>
            <rFont val="Calibri"/>
            <family val="2"/>
            <scheme val="minor"/>
          </rPr>
          <t>If figures are entered in both rows 15 and 16, the spreadsheet will not work.</t>
        </r>
        <r>
          <rPr>
            <sz val="14"/>
            <color indexed="81"/>
            <rFont val="Calibri"/>
            <family val="2"/>
            <scheme val="minor"/>
          </rPr>
          <t xml:space="preserve">
Sample fuel price figures are available at </t>
        </r>
        <r>
          <rPr>
            <u/>
            <sz val="14"/>
            <color indexed="81"/>
            <rFont val="Calibri"/>
            <family val="2"/>
            <scheme val="minor"/>
          </rPr>
          <t>www.biomassenergycentre.org.uk</t>
        </r>
        <r>
          <rPr>
            <sz val="14"/>
            <color indexed="81"/>
            <rFont val="Calibri"/>
            <family val="2"/>
            <scheme val="minor"/>
          </rPr>
          <t xml:space="preserve">, though if you use these you will get a less accurate estimate than if you enter actual readings.
</t>
        </r>
      </text>
    </comment>
    <comment ref="B25" authorId="0">
      <text>
        <r>
          <rPr>
            <sz val="14"/>
            <color indexed="81"/>
            <rFont val="Calibri"/>
            <family val="2"/>
            <scheme val="minor"/>
          </rPr>
          <t xml:space="preserve">NB There is a wide variation in the price of woodfuel across the country: this is due to differences in specification, delivery size, haulage distance, and feedstock. We have routinely observed prices ranging from £70/tonne to £110/tonne for wood chip, and prices of around £185/tonne to £210/tonne for wood pellets. For an accurate quote see our directory of woodfuel suppliers at </t>
        </r>
        <r>
          <rPr>
            <u/>
            <sz val="14"/>
            <color indexed="81"/>
            <rFont val="Calibri"/>
            <family val="2"/>
            <scheme val="minor"/>
          </rPr>
          <t>www.woodfueldirectory.org</t>
        </r>
        <r>
          <rPr>
            <sz val="14"/>
            <color indexed="81"/>
            <rFont val="Calibri"/>
            <family val="2"/>
            <scheme val="minor"/>
          </rPr>
          <t xml:space="preserve">, sample price figures are available at </t>
        </r>
        <r>
          <rPr>
            <u/>
            <sz val="14"/>
            <color indexed="81"/>
            <rFont val="Calibri"/>
            <family val="2"/>
            <scheme val="minor"/>
          </rPr>
          <t>www.biomassenergycentre.org.uk</t>
        </r>
        <r>
          <rPr>
            <sz val="14"/>
            <color indexed="81"/>
            <rFont val="Calibri"/>
            <family val="2"/>
            <scheme val="minor"/>
          </rPr>
          <t>.</t>
        </r>
      </text>
    </comment>
    <comment ref="B26" authorId="0">
      <text>
        <r>
          <rPr>
            <sz val="14"/>
            <color indexed="81"/>
            <rFont val="Calibri"/>
            <family val="2"/>
            <scheme val="minor"/>
          </rPr>
          <t>To use the calculator for wood pellets assume a moisture content of 8%.</t>
        </r>
      </text>
    </comment>
  </commentList>
</comments>
</file>

<file path=xl/sharedStrings.xml><?xml version="1.0" encoding="utf-8"?>
<sst xmlns="http://schemas.openxmlformats.org/spreadsheetml/2006/main" count="35" uniqueCount="28">
  <si>
    <t>Displaced fossil fuel</t>
  </si>
  <si>
    <t>Total Annual Savings (£/year)</t>
  </si>
  <si>
    <t>Scenario 1</t>
  </si>
  <si>
    <t>Scenario 2</t>
  </si>
  <si>
    <t>Scenario 3</t>
  </si>
  <si>
    <t>Scenario 4</t>
  </si>
  <si>
    <t>Scenario 5</t>
  </si>
  <si>
    <t>Scenario 6</t>
  </si>
  <si>
    <t>Scenario 7</t>
  </si>
  <si>
    <t>Scenario 8</t>
  </si>
  <si>
    <t>RHI Tariff Cutoff (Heating hours/year)</t>
  </si>
  <si>
    <t>RHI Size Category (S/M/L)</t>
  </si>
  <si>
    <t>Net Annual Revenue (RHI-fuel cost in £/year)</t>
  </si>
  <si>
    <t>Woodfuel boiler efficiency assumed</t>
  </si>
  <si>
    <t>Fossil fuel boiler efficiency assumed</t>
  </si>
  <si>
    <t>Boiler Size (kW)</t>
  </si>
  <si>
    <t>price per kWh (p)</t>
  </si>
  <si>
    <r>
      <t>Woodfuel Moisture content (%</t>
    </r>
    <r>
      <rPr>
        <vertAlign val="subscript"/>
        <sz val="12"/>
        <rFont val="Calibri"/>
        <family val="2"/>
        <scheme val="minor"/>
      </rPr>
      <t>wb</t>
    </r>
    <r>
      <rPr>
        <sz val="12"/>
        <rFont val="Calibri"/>
        <family val="2"/>
        <scheme val="minor"/>
      </rPr>
      <t>)</t>
    </r>
  </si>
  <si>
    <t>Oil</t>
  </si>
  <si>
    <t>Annual fossil fuel cost saved (£/year)</t>
  </si>
  <si>
    <t>Annual heating hours</t>
  </si>
  <si>
    <t>Annual RHI Income (£/year)</t>
  </si>
  <si>
    <t>Woodfuel Price (£/t)</t>
  </si>
  <si>
    <t>Annual Woodfuel Demand (t/year)</t>
  </si>
  <si>
    <t>Annual Woodfuel Cost (£/year)</t>
  </si>
  <si>
    <t>Annual heat emittence (kWh/year)</t>
  </si>
  <si>
    <r>
      <t xml:space="preserve">Annual heat emittance(kWh/year)(Optimum operation of 1314 hrs/annum)
</t>
    </r>
    <r>
      <rPr>
        <b/>
        <sz val="12"/>
        <rFont val="Calibri"/>
        <family val="2"/>
        <scheme val="minor"/>
      </rPr>
      <t/>
    </r>
  </si>
  <si>
    <t>Tariff rates from 1st August 2013</t>
  </si>
</sst>
</file>

<file path=xl/styles.xml><?xml version="1.0" encoding="utf-8"?>
<styleSheet xmlns="http://schemas.openxmlformats.org/spreadsheetml/2006/main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&quot;£&quot;* #,##0_-;\-&quot;£&quot;* #,##0_-;_-&quot;£&quot;* &quot;-&quot;??_-;_-@_-"/>
  </numFmts>
  <fonts count="12">
    <font>
      <sz val="10"/>
      <name val="Arial"/>
    </font>
    <font>
      <sz val="10"/>
      <name val="Arial"/>
    </font>
    <font>
      <sz val="8"/>
      <name val="Arial"/>
      <family val="2"/>
    </font>
    <font>
      <u/>
      <sz val="10"/>
      <name val="Calibri"/>
      <family val="2"/>
      <scheme val="minor"/>
    </font>
    <font>
      <sz val="25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color indexed="81"/>
      <name val="Calibri"/>
      <family val="2"/>
      <scheme val="minor"/>
    </font>
    <font>
      <b/>
      <sz val="14"/>
      <color indexed="81"/>
      <name val="Calibri"/>
      <family val="2"/>
      <scheme val="minor"/>
    </font>
    <font>
      <u/>
      <sz val="14"/>
      <color indexed="8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0C85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CA5E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0" applyFont="1" applyFill="1" applyBorder="1" applyAlignment="1" applyProtection="1">
      <alignment horizontal="right" vertical="center" wrapText="1" indent="2"/>
    </xf>
    <xf numFmtId="0" fontId="6" fillId="0" borderId="0" xfId="0" applyFont="1" applyFill="1" applyBorder="1" applyAlignment="1" applyProtection="1">
      <alignment horizontal="right" vertical="center" wrapText="1" indent="1"/>
    </xf>
    <xf numFmtId="165" fontId="6" fillId="2" borderId="4" xfId="1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Alignment="1" applyProtection="1">
      <alignment vertical="center" wrapText="1"/>
    </xf>
    <xf numFmtId="0" fontId="3" fillId="0" borderId="0" xfId="0" applyFont="1" applyFill="1" applyBorder="1" applyAlignment="1" applyProtection="1">
      <alignment wrapText="1"/>
    </xf>
    <xf numFmtId="0" fontId="5" fillId="0" borderId="0" xfId="0" applyFont="1" applyFill="1" applyAlignment="1" applyProtection="1">
      <alignment horizontal="right" vertical="center" wrapText="1"/>
    </xf>
    <xf numFmtId="0" fontId="5" fillId="0" borderId="0" xfId="0" applyFont="1" applyFill="1" applyAlignment="1" applyProtection="1">
      <alignment horizontal="left" wrapText="1"/>
    </xf>
    <xf numFmtId="0" fontId="5" fillId="0" borderId="0" xfId="0" applyFont="1" applyFill="1" applyAlignment="1" applyProtection="1">
      <alignment wrapText="1"/>
    </xf>
    <xf numFmtId="0" fontId="5" fillId="0" borderId="0" xfId="0" applyFont="1" applyFill="1" applyAlignment="1" applyProtection="1">
      <alignment horizontal="right" wrapText="1"/>
    </xf>
    <xf numFmtId="0" fontId="6" fillId="0" borderId="0" xfId="0" applyFont="1" applyFill="1" applyBorder="1" applyAlignment="1" applyProtection="1">
      <alignment horizontal="right" vertical="center" wrapText="1"/>
    </xf>
    <xf numFmtId="0" fontId="6" fillId="0" borderId="0" xfId="0" applyFont="1" applyFill="1" applyAlignment="1" applyProtection="1">
      <alignment horizontal="right" vertical="center" wrapText="1"/>
    </xf>
    <xf numFmtId="166" fontId="6" fillId="0" borderId="7" xfId="2" applyNumberFormat="1" applyFont="1" applyFill="1" applyBorder="1" applyAlignment="1" applyProtection="1">
      <alignment horizontal="right" vertical="center" wrapText="1" indent="1"/>
    </xf>
    <xf numFmtId="166" fontId="6" fillId="0" borderId="0" xfId="2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right" vertical="center" wrapText="1" indent="2"/>
    </xf>
    <xf numFmtId="0" fontId="6" fillId="2" borderId="9" xfId="0" applyFont="1" applyFill="1" applyBorder="1" applyAlignment="1" applyProtection="1">
      <alignment horizontal="right" vertical="center" wrapText="1" indent="2"/>
    </xf>
    <xf numFmtId="0" fontId="6" fillId="2" borderId="10" xfId="0" applyFont="1" applyFill="1" applyBorder="1" applyAlignment="1" applyProtection="1">
      <alignment horizontal="right" vertical="center" wrapText="1" indent="2"/>
    </xf>
    <xf numFmtId="0" fontId="6" fillId="2" borderId="8" xfId="0" applyFont="1" applyFill="1" applyBorder="1" applyAlignment="1" applyProtection="1">
      <alignment horizontal="right" vertical="center" wrapText="1" indent="1"/>
    </xf>
    <xf numFmtId="1" fontId="6" fillId="2" borderId="4" xfId="0" applyNumberFormat="1" applyFont="1" applyFill="1" applyBorder="1" applyAlignment="1" applyProtection="1">
      <alignment horizontal="right" vertical="center" wrapText="1" indent="1"/>
    </xf>
    <xf numFmtId="166" fontId="6" fillId="2" borderId="4" xfId="2" applyNumberFormat="1" applyFont="1" applyFill="1" applyBorder="1" applyAlignment="1" applyProtection="1">
      <alignment horizontal="right" vertical="center" wrapText="1" indent="1"/>
    </xf>
    <xf numFmtId="0" fontId="6" fillId="2" borderId="4" xfId="0" applyFont="1" applyFill="1" applyBorder="1" applyAlignment="1" applyProtection="1">
      <alignment horizontal="right" vertical="center" wrapText="1" indent="1"/>
    </xf>
    <xf numFmtId="0" fontId="8" fillId="2" borderId="2" xfId="0" applyFont="1" applyFill="1" applyBorder="1" applyAlignment="1" applyProtection="1">
      <alignment horizontal="right" vertical="center" wrapText="1" indent="1"/>
    </xf>
    <xf numFmtId="0" fontId="8" fillId="2" borderId="3" xfId="0" applyFont="1" applyFill="1" applyBorder="1" applyAlignment="1" applyProtection="1">
      <alignment horizontal="right" vertical="center" wrapText="1" indent="1"/>
    </xf>
    <xf numFmtId="0" fontId="6" fillId="4" borderId="1" xfId="0" applyFont="1" applyFill="1" applyBorder="1" applyAlignment="1" applyProtection="1">
      <alignment horizontal="right" vertical="center" wrapText="1" indent="2"/>
    </xf>
    <xf numFmtId="166" fontId="6" fillId="4" borderId="4" xfId="2" applyNumberFormat="1" applyFont="1" applyFill="1" applyBorder="1" applyAlignment="1" applyProtection="1">
      <alignment horizontal="right" vertical="center" wrapText="1" indent="1"/>
    </xf>
    <xf numFmtId="0" fontId="6" fillId="0" borderId="16" xfId="0" applyFont="1" applyFill="1" applyBorder="1" applyAlignment="1" applyProtection="1">
      <alignment horizontal="right" vertical="center" wrapText="1" indent="2"/>
    </xf>
    <xf numFmtId="44" fontId="6" fillId="0" borderId="14" xfId="2" applyFont="1" applyFill="1" applyBorder="1" applyAlignment="1" applyProtection="1">
      <alignment horizontal="right" vertical="center" wrapText="1" indent="1"/>
    </xf>
    <xf numFmtId="165" fontId="6" fillId="0" borderId="16" xfId="1" applyNumberFormat="1" applyFont="1" applyFill="1" applyBorder="1" applyAlignment="1" applyProtection="1">
      <alignment horizontal="right" vertical="center" wrapText="1" indent="1"/>
    </xf>
    <xf numFmtId="165" fontId="6" fillId="0" borderId="14" xfId="1" applyNumberFormat="1" applyFont="1" applyFill="1" applyBorder="1" applyAlignment="1" applyProtection="1">
      <alignment horizontal="right" vertical="center" wrapText="1" indent="1"/>
    </xf>
    <xf numFmtId="165" fontId="6" fillId="2" borderId="5" xfId="1" applyNumberFormat="1" applyFont="1" applyFill="1" applyBorder="1" applyAlignment="1" applyProtection="1">
      <alignment horizontal="right" vertical="center" wrapText="1" indent="1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2" borderId="5" xfId="0" applyNumberFormat="1" applyFont="1" applyFill="1" applyBorder="1" applyAlignment="1" applyProtection="1">
      <alignment horizontal="right" vertical="center" wrapText="1" indent="1"/>
    </xf>
    <xf numFmtId="166" fontId="6" fillId="2" borderId="5" xfId="2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wrapText="1"/>
    </xf>
    <xf numFmtId="0" fontId="8" fillId="0" borderId="0" xfId="0" applyFont="1" applyFill="1" applyAlignment="1" applyProtection="1">
      <alignment horizontal="right" wrapText="1" indent="2"/>
    </xf>
    <xf numFmtId="9" fontId="6" fillId="0" borderId="0" xfId="0" applyNumberFormat="1" applyFont="1" applyFill="1" applyBorder="1" applyAlignment="1" applyProtection="1">
      <alignment horizontal="right" vertical="center" wrapText="1" indent="1"/>
    </xf>
    <xf numFmtId="166" fontId="6" fillId="3" borderId="4" xfId="2" applyNumberFormat="1" applyFont="1" applyFill="1" applyBorder="1" applyAlignment="1" applyProtection="1">
      <alignment horizontal="right" vertical="center" wrapText="1" indent="1"/>
      <protection locked="0"/>
    </xf>
    <xf numFmtId="166" fontId="6" fillId="3" borderId="5" xfId="2" applyNumberFormat="1" applyFont="1" applyFill="1" applyBorder="1" applyAlignment="1" applyProtection="1">
      <alignment horizontal="right" vertical="center" wrapText="1" indent="1"/>
      <protection locked="0"/>
    </xf>
    <xf numFmtId="9" fontId="6" fillId="3" borderId="4" xfId="3" applyFont="1" applyFill="1" applyBorder="1" applyAlignment="1" applyProtection="1">
      <alignment horizontal="right" vertical="center" wrapText="1" indent="1"/>
      <protection locked="0"/>
    </xf>
    <xf numFmtId="9" fontId="6" fillId="3" borderId="5" xfId="3" applyFont="1" applyFill="1" applyBorder="1" applyAlignment="1" applyProtection="1">
      <alignment horizontal="right" vertical="center" wrapText="1" indent="1"/>
      <protection locked="0"/>
    </xf>
    <xf numFmtId="44" fontId="6" fillId="3" borderId="14" xfId="2" applyFont="1" applyFill="1" applyBorder="1" applyAlignment="1" applyProtection="1">
      <alignment horizontal="right" vertical="center" wrapText="1" indent="1"/>
      <protection locked="0"/>
    </xf>
    <xf numFmtId="165" fontId="6" fillId="3" borderId="5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3" borderId="4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3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3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3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3" borderId="6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3" borderId="13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3" borderId="15" xfId="1" applyNumberFormat="1" applyFont="1" applyFill="1" applyBorder="1" applyAlignment="1" applyProtection="1">
      <alignment horizontal="right" vertical="center" wrapText="1" indent="1"/>
      <protection locked="0"/>
    </xf>
    <xf numFmtId="166" fontId="6" fillId="3" borderId="14" xfId="2" applyNumberFormat="1" applyFont="1" applyFill="1" applyBorder="1" applyAlignment="1" applyProtection="1">
      <alignment horizontal="right" vertical="center" wrapText="1" indent="1"/>
      <protection locked="0"/>
    </xf>
    <xf numFmtId="166" fontId="6" fillId="3" borderId="16" xfId="2" applyNumberFormat="1" applyFont="1" applyFill="1" applyBorder="1" applyAlignment="1" applyProtection="1">
      <alignment horizontal="right" vertical="center" wrapText="1" indent="1"/>
      <protection locked="0"/>
    </xf>
    <xf numFmtId="9" fontId="6" fillId="3" borderId="11" xfId="0" applyNumberFormat="1" applyFont="1" applyFill="1" applyBorder="1" applyAlignment="1" applyProtection="1">
      <alignment horizontal="right" vertical="center" wrapText="1" indent="1"/>
      <protection locked="0"/>
    </xf>
    <xf numFmtId="9" fontId="6" fillId="3" borderId="12" xfId="0" applyNumberFormat="1" applyFont="1" applyFill="1" applyBorder="1" applyAlignment="1" applyProtection="1">
      <alignment horizontal="right" vertical="center" wrapText="1" indent="1"/>
      <protection locked="0"/>
    </xf>
    <xf numFmtId="166" fontId="6" fillId="4" borderId="6" xfId="2" applyNumberFormat="1" applyFont="1" applyFill="1" applyBorder="1" applyAlignment="1" applyProtection="1">
      <alignment horizontal="right" vertical="center" wrapText="1" indent="1"/>
    </xf>
    <xf numFmtId="166" fontId="6" fillId="0" borderId="13" xfId="2" applyNumberFormat="1" applyFont="1" applyFill="1" applyBorder="1" applyAlignment="1" applyProtection="1">
      <alignment horizontal="right" vertical="center" wrapText="1" indent="1"/>
    </xf>
    <xf numFmtId="165" fontId="6" fillId="0" borderId="4" xfId="1" applyNumberFormat="1" applyFont="1" applyFill="1" applyBorder="1" applyAlignment="1" applyProtection="1">
      <alignment horizontal="right" vertical="center" wrapText="1" indent="1"/>
    </xf>
    <xf numFmtId="165" fontId="6" fillId="0" borderId="6" xfId="1" applyNumberFormat="1" applyFont="1" applyFill="1" applyBorder="1" applyAlignment="1" applyProtection="1">
      <alignment horizontal="right" vertical="center" wrapText="1" indent="1"/>
    </xf>
    <xf numFmtId="165" fontId="6" fillId="0" borderId="0" xfId="1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wrapText="1"/>
    </xf>
    <xf numFmtId="0" fontId="8" fillId="0" borderId="0" xfId="0" applyFont="1" applyFill="1" applyBorder="1" applyAlignment="1" applyProtection="1">
      <alignment horizontal="right" vertical="center" wrapText="1" indent="1"/>
    </xf>
    <xf numFmtId="165" fontId="6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9" fontId="6" fillId="0" borderId="0" xfId="3" applyFont="1" applyFill="1" applyBorder="1" applyAlignment="1" applyProtection="1">
      <alignment horizontal="right" vertical="center" wrapText="1" indent="1"/>
      <protection locked="0"/>
    </xf>
    <xf numFmtId="1" fontId="6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wrapText="1"/>
    </xf>
    <xf numFmtId="0" fontId="6" fillId="2" borderId="17" xfId="0" applyFont="1" applyFill="1" applyBorder="1" applyAlignment="1" applyProtection="1">
      <alignment horizontal="right" vertical="center" wrapText="1" indent="2"/>
    </xf>
    <xf numFmtId="0" fontId="6" fillId="2" borderId="18" xfId="0" applyFont="1" applyFill="1" applyBorder="1" applyAlignment="1" applyProtection="1">
      <alignment horizontal="right" vertical="center" wrapText="1" indent="2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lor theme="0"/>
      </font>
      <fill>
        <patternFill>
          <bgColor rgb="FF3A4BCA"/>
        </patternFill>
      </fill>
    </dxf>
    <dxf>
      <font>
        <color theme="0"/>
      </font>
      <fill>
        <patternFill>
          <bgColor rgb="FF3A4BCA"/>
        </patternFill>
      </fill>
    </dxf>
    <dxf>
      <fill>
        <patternFill patternType="darkGray">
          <fgColor theme="1" tint="0.499984740745262"/>
        </patternFill>
      </fill>
    </dxf>
    <dxf>
      <fill>
        <patternFill patternType="darkGray">
          <fgColor theme="1" tint="0.49998474074526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90C85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CA5E4"/>
      <rgbColor rgb="00333399"/>
      <rgbColor rgb="00333333"/>
    </indexedColors>
    <mruColors>
      <color rgb="FF3A4BCA"/>
      <color rgb="FF90C85F"/>
      <color rgb="FF9CA5E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</xdr:colOff>
      <xdr:row>0</xdr:row>
      <xdr:rowOff>204108</xdr:rowOff>
    </xdr:from>
    <xdr:to>
      <xdr:col>6</xdr:col>
      <xdr:colOff>1143000</xdr:colOff>
      <xdr:row>3</xdr:row>
      <xdr:rowOff>176894</xdr:rowOff>
    </xdr:to>
    <xdr:sp macro="" textlink="">
      <xdr:nvSpPr>
        <xdr:cNvPr id="7" name="TextBox 6"/>
        <xdr:cNvSpPr txBox="1"/>
      </xdr:nvSpPr>
      <xdr:spPr>
        <a:xfrm>
          <a:off x="204107" y="204108"/>
          <a:ext cx="9089572" cy="7075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GB" sz="4000" b="1">
              <a:solidFill>
                <a:srgbClr val="90C85F"/>
              </a:solidFill>
              <a:latin typeface="+mj-lt"/>
            </a:rPr>
            <a:t>Renewable Heat Incentive Calculator </a:t>
          </a:r>
        </a:p>
      </xdr:txBody>
    </xdr:sp>
    <xdr:clientData/>
  </xdr:twoCellAnchor>
  <xdr:twoCellAnchor editAs="absolute">
    <xdr:from>
      <xdr:col>5</xdr:col>
      <xdr:colOff>979714</xdr:colOff>
      <xdr:row>33</xdr:row>
      <xdr:rowOff>122463</xdr:rowOff>
    </xdr:from>
    <xdr:to>
      <xdr:col>13</xdr:col>
      <xdr:colOff>421821</xdr:colOff>
      <xdr:row>37</xdr:row>
      <xdr:rowOff>27213</xdr:rowOff>
    </xdr:to>
    <xdr:sp macro="" textlink="">
      <xdr:nvSpPr>
        <xdr:cNvPr id="9" name="TextBox 8"/>
        <xdr:cNvSpPr txBox="1"/>
      </xdr:nvSpPr>
      <xdr:spPr>
        <a:xfrm>
          <a:off x="7946571" y="7307034"/>
          <a:ext cx="7905750" cy="8844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>
            <a:spcBef>
              <a:spcPts val="600"/>
            </a:spcBef>
            <a:spcAft>
              <a:spcPts val="600"/>
            </a:spcAft>
          </a:pPr>
          <a:r>
            <a:rPr lang="en-GB" sz="1800" b="0">
              <a:solidFill>
                <a:srgbClr val="00B050"/>
              </a:solidFill>
              <a:latin typeface="+mn-lt"/>
              <a:ea typeface="+mn-ea"/>
              <a:cs typeface="+mn-cs"/>
            </a:rPr>
            <a:t>Green boxes are calculated automatically and blue boxes calculate the financial benefits of the system. </a:t>
          </a:r>
        </a:p>
      </xdr:txBody>
    </xdr:sp>
    <xdr:clientData fPrintsWithSheet="0"/>
  </xdr:twoCellAnchor>
  <xdr:twoCellAnchor>
    <xdr:from>
      <xdr:col>3</xdr:col>
      <xdr:colOff>149678</xdr:colOff>
      <xdr:row>6</xdr:row>
      <xdr:rowOff>27213</xdr:rowOff>
    </xdr:from>
    <xdr:to>
      <xdr:col>9</xdr:col>
      <xdr:colOff>884465</xdr:colOff>
      <xdr:row>9</xdr:row>
      <xdr:rowOff>68034</xdr:rowOff>
    </xdr:to>
    <xdr:sp macro="" textlink="">
      <xdr:nvSpPr>
        <xdr:cNvPr id="2" name="TextBox 1"/>
        <xdr:cNvSpPr txBox="1"/>
      </xdr:nvSpPr>
      <xdr:spPr>
        <a:xfrm>
          <a:off x="4748892" y="1496784"/>
          <a:ext cx="7837716" cy="6259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NB Scenarios 1 to 4 assume person</a:t>
          </a:r>
          <a:r>
            <a:rPr lang="en-US" sz="1600" b="1" baseline="0"/>
            <a:t> sources own fuel (wood, straw etc.) whereas 5 to 8 accounts for having to purchase</a:t>
          </a:r>
          <a:r>
            <a:rPr lang="en-US" sz="1200" baseline="0"/>
            <a:t> </a:t>
          </a:r>
          <a:r>
            <a:rPr lang="en-US" sz="1600" b="1" baseline="0"/>
            <a:t>it.</a:t>
          </a:r>
          <a:endParaRPr lang="en-US" sz="2000" b="1"/>
        </a:p>
      </xdr:txBody>
    </xdr:sp>
    <xdr:clientData/>
  </xdr:twoCellAnchor>
  <xdr:twoCellAnchor editAs="oneCell">
    <xdr:from>
      <xdr:col>7</xdr:col>
      <xdr:colOff>857250</xdr:colOff>
      <xdr:row>0</xdr:row>
      <xdr:rowOff>217714</xdr:rowOff>
    </xdr:from>
    <xdr:to>
      <xdr:col>10</xdr:col>
      <xdr:colOff>1102179</xdr:colOff>
      <xdr:row>5</xdr:row>
      <xdr:rowOff>27214</xdr:rowOff>
    </xdr:to>
    <xdr:pic>
      <xdr:nvPicPr>
        <xdr:cNvPr id="6" name="Picture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91750" y="217714"/>
          <a:ext cx="3796393" cy="1034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0</xdr:col>
      <xdr:colOff>136071</xdr:colOff>
      <xdr:row>33</xdr:row>
      <xdr:rowOff>136073</xdr:rowOff>
    </xdr:from>
    <xdr:to>
      <xdr:col>5</xdr:col>
      <xdr:colOff>1074964</xdr:colOff>
      <xdr:row>37</xdr:row>
      <xdr:rowOff>40823</xdr:rowOff>
    </xdr:to>
    <xdr:sp macro="" textlink="">
      <xdr:nvSpPr>
        <xdr:cNvPr id="8" name="TextBox 7"/>
        <xdr:cNvSpPr txBox="1"/>
      </xdr:nvSpPr>
      <xdr:spPr>
        <a:xfrm>
          <a:off x="136071" y="7320644"/>
          <a:ext cx="7905750" cy="8844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>
            <a:spcBef>
              <a:spcPts val="600"/>
            </a:spcBef>
            <a:spcAft>
              <a:spcPts val="600"/>
            </a:spcAft>
          </a:pPr>
          <a:r>
            <a:rPr lang="en-GB" sz="1800" b="1">
              <a:solidFill>
                <a:srgbClr val="FF0000"/>
              </a:solidFill>
              <a:latin typeface="+mn-lt"/>
              <a:ea typeface="+mn-ea"/>
              <a:cs typeface="+mn-cs"/>
            </a:rPr>
            <a:t>NB:- All</a:t>
          </a:r>
          <a:r>
            <a:rPr lang="en-GB" sz="18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generation above the stipulated 1314 heating hours annually will be paid at the tier 2 tariff which, at current rates, equates to 2.1p/kWth</a:t>
          </a:r>
          <a:endParaRPr lang="en-GB" sz="1800" b="1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absolute">
    <xdr:from>
      <xdr:col>3</xdr:col>
      <xdr:colOff>1006929</xdr:colOff>
      <xdr:row>37</xdr:row>
      <xdr:rowOff>13607</xdr:rowOff>
    </xdr:from>
    <xdr:to>
      <xdr:col>8</xdr:col>
      <xdr:colOff>326572</xdr:colOff>
      <xdr:row>40</xdr:row>
      <xdr:rowOff>163287</xdr:rowOff>
    </xdr:to>
    <xdr:sp macro="" textlink="">
      <xdr:nvSpPr>
        <xdr:cNvPr id="10" name="TextBox 9"/>
        <xdr:cNvSpPr txBox="1"/>
      </xdr:nvSpPr>
      <xdr:spPr>
        <a:xfrm>
          <a:off x="5606143" y="8177893"/>
          <a:ext cx="5238750" cy="8844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GB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Manderlay, 53 Horsepool , Bromham, Wiltshire SN15 2HD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GB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Tel: 01380 859 089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GB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Registered England &amp; Wales Comp Reg No. 7542309 VAT 111 0912 75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34"/>
  <sheetViews>
    <sheetView showGridLines="0" showRowColHeaders="0" tabSelected="1" zoomScale="70" zoomScaleNormal="70" workbookViewId="0">
      <selection activeCell="J42" sqref="J42"/>
    </sheetView>
  </sheetViews>
  <sheetFormatPr defaultColWidth="12.7109375" defaultRowHeight="20.100000000000001" customHeight="1"/>
  <cols>
    <col min="1" max="1" width="2.7109375" style="8" customWidth="1"/>
    <col min="2" max="2" width="48.5703125" style="8" bestFit="1" customWidth="1"/>
    <col min="3" max="12" width="17.7109375" style="9" customWidth="1"/>
    <col min="13" max="13" width="2.7109375" style="8" customWidth="1"/>
    <col min="14" max="16384" width="12.7109375" style="8"/>
  </cols>
  <sheetData>
    <row r="3" spans="1:12" ht="20.100000000000001" customHeight="1">
      <c r="A3" s="5"/>
      <c r="B3" s="66"/>
      <c r="C3" s="66"/>
      <c r="D3" s="6"/>
      <c r="E3" s="7"/>
      <c r="F3" s="7"/>
      <c r="G3" s="7"/>
      <c r="H3" s="7"/>
      <c r="I3" s="7"/>
      <c r="J3" s="7"/>
      <c r="K3" s="7"/>
      <c r="L3" s="7"/>
    </row>
    <row r="4" spans="1:12" ht="20.100000000000001" customHeight="1">
      <c r="A4" s="5"/>
      <c r="B4" s="34"/>
      <c r="C4" s="34"/>
      <c r="D4" s="6"/>
      <c r="E4" s="7"/>
      <c r="F4" s="7"/>
      <c r="G4" s="7"/>
      <c r="H4" s="7"/>
      <c r="I4" s="7"/>
      <c r="J4" s="7"/>
      <c r="K4" s="7"/>
      <c r="L4" s="7"/>
    </row>
    <row r="5" spans="1:12" ht="20.100000000000001" customHeight="1">
      <c r="A5" s="5"/>
      <c r="B5" s="34"/>
      <c r="C5" s="34"/>
      <c r="D5" s="6"/>
      <c r="E5" s="7"/>
      <c r="F5" s="7"/>
      <c r="G5" s="7"/>
      <c r="H5" s="7"/>
      <c r="I5" s="7"/>
      <c r="J5" s="7"/>
      <c r="K5" s="7"/>
      <c r="L5" s="7"/>
    </row>
    <row r="6" spans="1:12" ht="20.100000000000001" customHeight="1">
      <c r="A6" s="5"/>
      <c r="B6" s="35" t="s">
        <v>27</v>
      </c>
    </row>
    <row r="7" spans="1:12" s="4" customFormat="1" ht="20.100000000000001" customHeight="1">
      <c r="B7" s="15" t="s">
        <v>10</v>
      </c>
      <c r="C7" s="18">
        <v>1314</v>
      </c>
      <c r="D7" s="10"/>
      <c r="E7" s="10"/>
      <c r="F7" s="10"/>
      <c r="G7" s="11"/>
      <c r="H7" s="11"/>
      <c r="I7" s="11"/>
      <c r="J7" s="11"/>
      <c r="K7" s="11"/>
      <c r="L7" s="11"/>
    </row>
    <row r="8" spans="1:12" s="4" customFormat="1" ht="7.5" customHeight="1">
      <c r="B8" s="1"/>
      <c r="C8" s="2"/>
      <c r="D8" s="10"/>
      <c r="E8" s="10"/>
      <c r="F8" s="10"/>
      <c r="G8" s="11"/>
      <c r="H8" s="11"/>
      <c r="I8" s="11"/>
      <c r="J8" s="11"/>
      <c r="K8" s="11"/>
      <c r="L8" s="11"/>
    </row>
    <row r="9" spans="1:12" s="4" customFormat="1" ht="20.100000000000001" customHeight="1">
      <c r="B9" s="16" t="s">
        <v>13</v>
      </c>
      <c r="C9" s="52">
        <v>0.85</v>
      </c>
      <c r="D9" s="10"/>
      <c r="E9" s="10"/>
      <c r="F9" s="10"/>
      <c r="G9" s="11"/>
      <c r="H9" s="11"/>
      <c r="I9" s="11"/>
      <c r="J9" s="11"/>
      <c r="K9" s="11"/>
      <c r="L9" s="11"/>
    </row>
    <row r="10" spans="1:12" s="4" customFormat="1" ht="20.100000000000001" customHeight="1">
      <c r="B10" s="17" t="s">
        <v>14</v>
      </c>
      <c r="C10" s="53">
        <v>0.9</v>
      </c>
      <c r="D10" s="10"/>
      <c r="E10" s="10"/>
      <c r="F10" s="10"/>
      <c r="G10" s="11"/>
      <c r="H10" s="11"/>
      <c r="I10" s="11"/>
      <c r="J10" s="11"/>
      <c r="K10" s="11"/>
      <c r="L10" s="11"/>
    </row>
    <row r="11" spans="1:12" s="4" customFormat="1" ht="20.100000000000001" customHeight="1">
      <c r="B11" s="1"/>
      <c r="C11" s="36"/>
      <c r="D11" s="10"/>
      <c r="E11" s="10"/>
      <c r="F11" s="10"/>
      <c r="G11" s="11"/>
      <c r="H11" s="11"/>
      <c r="I11" s="11"/>
      <c r="J11" s="11"/>
      <c r="K11" s="11"/>
      <c r="L11" s="10"/>
    </row>
    <row r="12" spans="1:12" s="4" customFormat="1" ht="7.5" customHeight="1" thickBot="1">
      <c r="B12" s="11"/>
      <c r="C12" s="11"/>
      <c r="D12" s="10"/>
      <c r="E12" s="10"/>
      <c r="F12" s="11"/>
      <c r="G12" s="11"/>
      <c r="H12" s="11"/>
      <c r="I12" s="11"/>
      <c r="J12" s="11"/>
      <c r="K12" s="11"/>
      <c r="L12" s="10"/>
    </row>
    <row r="13" spans="1:12" s="4" customFormat="1" ht="20.100000000000001" customHeight="1">
      <c r="B13" s="11"/>
      <c r="C13" s="22" t="s">
        <v>2</v>
      </c>
      <c r="D13" s="23" t="s">
        <v>3</v>
      </c>
      <c r="E13" s="22" t="s">
        <v>4</v>
      </c>
      <c r="F13" s="23" t="s">
        <v>5</v>
      </c>
      <c r="G13" s="22"/>
      <c r="H13" s="23" t="s">
        <v>6</v>
      </c>
      <c r="I13" s="22" t="s">
        <v>7</v>
      </c>
      <c r="J13" s="23" t="s">
        <v>8</v>
      </c>
      <c r="K13" s="22" t="s">
        <v>9</v>
      </c>
      <c r="L13" s="60"/>
    </row>
    <row r="14" spans="1:12" s="4" customFormat="1" ht="20.100000000000001" customHeight="1">
      <c r="B14" s="16" t="s">
        <v>15</v>
      </c>
      <c r="C14" s="48">
        <v>48</v>
      </c>
      <c r="D14" s="49">
        <v>60</v>
      </c>
      <c r="E14" s="48">
        <v>120</v>
      </c>
      <c r="F14" s="49">
        <v>199</v>
      </c>
      <c r="G14" s="48"/>
      <c r="H14" s="49">
        <v>46</v>
      </c>
      <c r="I14" s="48">
        <v>60</v>
      </c>
      <c r="J14" s="49">
        <v>120</v>
      </c>
      <c r="K14" s="48">
        <v>199</v>
      </c>
      <c r="L14" s="61"/>
    </row>
    <row r="15" spans="1:12" s="4" customFormat="1" ht="20.100000000000001" customHeight="1">
      <c r="B15" s="67" t="s">
        <v>26</v>
      </c>
      <c r="C15" s="48">
        <v>63072</v>
      </c>
      <c r="D15" s="49">
        <v>78840</v>
      </c>
      <c r="E15" s="48">
        <v>157680</v>
      </c>
      <c r="F15" s="49">
        <v>261486</v>
      </c>
      <c r="G15" s="48"/>
      <c r="H15" s="49">
        <v>60444</v>
      </c>
      <c r="I15" s="48">
        <v>78840</v>
      </c>
      <c r="J15" s="49">
        <v>157680</v>
      </c>
      <c r="K15" s="48">
        <v>261486</v>
      </c>
      <c r="L15" s="61"/>
    </row>
    <row r="16" spans="1:12" s="4" customFormat="1" ht="20.100000000000001" customHeight="1">
      <c r="B16" s="68"/>
      <c r="C16" s="50"/>
      <c r="D16" s="51"/>
      <c r="E16" s="50"/>
      <c r="F16" s="51"/>
      <c r="G16" s="50"/>
      <c r="H16" s="51"/>
      <c r="I16" s="50"/>
      <c r="J16" s="51"/>
      <c r="K16" s="50"/>
      <c r="L16" s="62"/>
    </row>
    <row r="17" spans="2:12" s="4" customFormat="1" ht="7.5" customHeight="1">
      <c r="B17" s="26"/>
      <c r="C17" s="27"/>
      <c r="D17" s="28"/>
      <c r="E17" s="29"/>
      <c r="F17" s="28"/>
      <c r="G17" s="29"/>
      <c r="H17" s="28"/>
      <c r="I17" s="29"/>
      <c r="J17" s="57"/>
      <c r="K17" s="56"/>
      <c r="L17" s="58"/>
    </row>
    <row r="18" spans="2:12" s="4" customFormat="1" ht="20.100000000000001" customHeight="1">
      <c r="B18" s="17" t="s">
        <v>0</v>
      </c>
      <c r="C18" s="41" t="s">
        <v>18</v>
      </c>
      <c r="D18" s="42" t="s">
        <v>18</v>
      </c>
      <c r="E18" s="43" t="s">
        <v>18</v>
      </c>
      <c r="F18" s="42" t="s">
        <v>18</v>
      </c>
      <c r="G18" s="43"/>
      <c r="H18" s="43" t="s">
        <v>18</v>
      </c>
      <c r="I18" s="44" t="s">
        <v>18</v>
      </c>
      <c r="J18" s="44" t="s">
        <v>18</v>
      </c>
      <c r="K18" s="43" t="s">
        <v>18</v>
      </c>
      <c r="L18" s="61"/>
    </row>
    <row r="19" spans="2:12" s="4" customFormat="1" ht="20.100000000000001" customHeight="1">
      <c r="B19" s="15" t="s">
        <v>16</v>
      </c>
      <c r="C19" s="45">
        <v>6.5</v>
      </c>
      <c r="D19" s="45">
        <v>6.5</v>
      </c>
      <c r="E19" s="45">
        <v>6.5</v>
      </c>
      <c r="F19" s="46">
        <v>6.5</v>
      </c>
      <c r="G19" s="45"/>
      <c r="H19" s="45">
        <v>6.5</v>
      </c>
      <c r="I19" s="47">
        <v>6.5</v>
      </c>
      <c r="J19" s="47">
        <v>6.5</v>
      </c>
      <c r="K19" s="45">
        <v>6.5</v>
      </c>
      <c r="L19" s="63"/>
    </row>
    <row r="20" spans="2:12" s="4" customFormat="1" ht="20.100000000000001" customHeight="1">
      <c r="B20" s="15" t="s">
        <v>25</v>
      </c>
      <c r="C20" s="3">
        <v>63072</v>
      </c>
      <c r="D20" s="3">
        <f t="shared" ref="D20:L20" si="0">IF(AND(D15&lt;&gt;"",D16&lt;&gt;"")=TRUE,NA(),IFERROR(IF(D15&lt;&gt;"",D15,(D16/(D19/100))*$C$10),""))</f>
        <v>78840</v>
      </c>
      <c r="E20" s="3">
        <f t="shared" si="0"/>
        <v>157680</v>
      </c>
      <c r="F20" s="3">
        <f t="shared" si="0"/>
        <v>261486</v>
      </c>
      <c r="G20" s="3" t="str">
        <f t="shared" si="0"/>
        <v/>
      </c>
      <c r="H20" s="3">
        <f t="shared" si="0"/>
        <v>60444</v>
      </c>
      <c r="I20" s="3">
        <f t="shared" si="0"/>
        <v>78840</v>
      </c>
      <c r="J20" s="3">
        <f t="shared" si="0"/>
        <v>157680</v>
      </c>
      <c r="K20" s="3">
        <f t="shared" si="0"/>
        <v>261486</v>
      </c>
      <c r="L20" s="58" t="str">
        <f t="shared" si="0"/>
        <v/>
      </c>
    </row>
    <row r="21" spans="2:12" s="4" customFormat="1" ht="20.100000000000001" customHeight="1">
      <c r="B21" s="15" t="s">
        <v>11</v>
      </c>
      <c r="C21" s="21" t="str">
        <f>IF(C14="","",(IF(C14&gt;1000,"L",IF(C14&lt;200,"S","M"))))</f>
        <v>S</v>
      </c>
      <c r="D21" s="31" t="str">
        <f t="shared" ref="D21:L21" si="1">IF(D14="","",(IF(D14&gt;1000,"L",IF(D14&lt;200,"S","M"))))</f>
        <v>S</v>
      </c>
      <c r="E21" s="21" t="str">
        <f t="shared" si="1"/>
        <v>S</v>
      </c>
      <c r="F21" s="31" t="str">
        <f t="shared" si="1"/>
        <v>S</v>
      </c>
      <c r="G21" s="21" t="str">
        <f t="shared" si="1"/>
        <v/>
      </c>
      <c r="H21" s="31" t="str">
        <f t="shared" si="1"/>
        <v>S</v>
      </c>
      <c r="I21" s="21" t="str">
        <f t="shared" si="1"/>
        <v>S</v>
      </c>
      <c r="J21" s="31" t="str">
        <f t="shared" si="1"/>
        <v>S</v>
      </c>
      <c r="K21" s="21" t="str">
        <f t="shared" si="1"/>
        <v>S</v>
      </c>
      <c r="L21" s="2" t="str">
        <f t="shared" si="1"/>
        <v/>
      </c>
    </row>
    <row r="22" spans="2:12" s="4" customFormat="1" ht="20.100000000000001" customHeight="1">
      <c r="B22" s="15" t="s">
        <v>20</v>
      </c>
      <c r="C22" s="3">
        <f>IFERROR(C20/C14,"")</f>
        <v>1314</v>
      </c>
      <c r="D22" s="30">
        <f t="shared" ref="D22:L22" si="2">IFERROR(D20/D14,"")</f>
        <v>1314</v>
      </c>
      <c r="E22" s="3">
        <f t="shared" si="2"/>
        <v>1314</v>
      </c>
      <c r="F22" s="30">
        <f t="shared" si="2"/>
        <v>1314</v>
      </c>
      <c r="G22" s="3" t="str">
        <f t="shared" si="2"/>
        <v/>
      </c>
      <c r="H22" s="30">
        <f t="shared" si="2"/>
        <v>1314</v>
      </c>
      <c r="I22" s="3">
        <f t="shared" si="2"/>
        <v>1314</v>
      </c>
      <c r="J22" s="30">
        <f t="shared" si="2"/>
        <v>1314</v>
      </c>
      <c r="K22" s="3">
        <f t="shared" si="2"/>
        <v>1314</v>
      </c>
      <c r="L22" s="58" t="str">
        <f t="shared" si="2"/>
        <v/>
      </c>
    </row>
    <row r="23" spans="2:12" s="4" customFormat="1" ht="20.100000000000001" customHeight="1">
      <c r="B23" s="24" t="s">
        <v>21</v>
      </c>
      <c r="C23" s="25">
        <f t="shared" ref="C23:L23" si="3">IF(C22="","",IF(C21="L",C14*C22*0.01,IF(C21="M",IF(C22&lt;$C$7,C14*C22*0.053,C14*(($C$7*0.053)+((C22-$C$7)*0.022))),IF(C22&lt;$C$7,C14*C22*0.086,C14*(($C$7*0.086)+((C22-$C$7)*0.022))))))</f>
        <v>5424.1919999999991</v>
      </c>
      <c r="D23" s="25">
        <f t="shared" si="3"/>
        <v>6780.24</v>
      </c>
      <c r="E23" s="25">
        <f t="shared" si="3"/>
        <v>13560.48</v>
      </c>
      <c r="F23" s="25">
        <f t="shared" si="3"/>
        <v>22487.795999999998</v>
      </c>
      <c r="G23" s="25" t="str">
        <f t="shared" si="3"/>
        <v/>
      </c>
      <c r="H23" s="25">
        <f t="shared" si="3"/>
        <v>5198.1839999999993</v>
      </c>
      <c r="I23" s="54">
        <f t="shared" si="3"/>
        <v>6780.24</v>
      </c>
      <c r="J23" s="25">
        <f t="shared" si="3"/>
        <v>13560.48</v>
      </c>
      <c r="K23" s="25">
        <f t="shared" si="3"/>
        <v>22487.795999999998</v>
      </c>
      <c r="L23" s="13" t="str">
        <f t="shared" si="3"/>
        <v/>
      </c>
    </row>
    <row r="24" spans="2:12" s="14" customFormat="1" ht="7.5" customHeight="1">
      <c r="B24" s="1"/>
      <c r="C24" s="12"/>
      <c r="D24" s="13"/>
      <c r="E24" s="12"/>
      <c r="F24" s="13"/>
      <c r="G24" s="12"/>
      <c r="H24" s="55"/>
      <c r="I24" s="55"/>
      <c r="J24" s="55"/>
      <c r="K24" s="55"/>
      <c r="L24" s="13"/>
    </row>
    <row r="25" spans="2:12" s="4" customFormat="1" ht="20.100000000000001" customHeight="1">
      <c r="B25" s="15" t="s">
        <v>22</v>
      </c>
      <c r="C25" s="37">
        <v>0</v>
      </c>
      <c r="D25" s="37">
        <v>0</v>
      </c>
      <c r="E25" s="37">
        <v>0</v>
      </c>
      <c r="F25" s="38">
        <v>0</v>
      </c>
      <c r="G25" s="37"/>
      <c r="H25" s="37">
        <v>135</v>
      </c>
      <c r="I25" s="37">
        <v>135</v>
      </c>
      <c r="J25" s="37">
        <v>135</v>
      </c>
      <c r="K25" s="37">
        <v>135</v>
      </c>
      <c r="L25" s="62"/>
    </row>
    <row r="26" spans="2:12" s="4" customFormat="1" ht="20.100000000000001" customHeight="1">
      <c r="B26" s="15" t="s">
        <v>17</v>
      </c>
      <c r="C26" s="39">
        <v>0.2</v>
      </c>
      <c r="D26" s="39">
        <v>0.2</v>
      </c>
      <c r="E26" s="39">
        <v>0.2</v>
      </c>
      <c r="F26" s="40">
        <v>0.2</v>
      </c>
      <c r="G26" s="39"/>
      <c r="H26" s="39">
        <v>0.2</v>
      </c>
      <c r="I26" s="39">
        <v>0.2</v>
      </c>
      <c r="J26" s="39">
        <v>0.2</v>
      </c>
      <c r="K26" s="39">
        <v>0.2</v>
      </c>
      <c r="L26" s="64"/>
    </row>
    <row r="27" spans="2:12" s="4" customFormat="1" ht="20.100000000000001" customHeight="1">
      <c r="B27" s="15" t="s">
        <v>23</v>
      </c>
      <c r="C27" s="19">
        <f>IFERROR(C20/(5.3*(1-C26)-(0.679*C26))*0.001/$C$9,"")</f>
        <v>18.079614283216333</v>
      </c>
      <c r="D27" s="32">
        <f t="shared" ref="D27:L27" si="4">IFERROR(D20/(5.3*(1-D26)-(0.679*D26))*0.001/$C$9,"")</f>
        <v>22.599517854020416</v>
      </c>
      <c r="E27" s="19">
        <f t="shared" si="4"/>
        <v>45.199035708040832</v>
      </c>
      <c r="F27" s="32">
        <f t="shared" si="4"/>
        <v>74.955067549167708</v>
      </c>
      <c r="G27" s="19" t="str">
        <f t="shared" si="4"/>
        <v/>
      </c>
      <c r="H27" s="32">
        <f t="shared" si="4"/>
        <v>17.326297021415648</v>
      </c>
      <c r="I27" s="19">
        <f t="shared" si="4"/>
        <v>22.599517854020416</v>
      </c>
      <c r="J27" s="19">
        <f t="shared" si="4"/>
        <v>45.199035708040832</v>
      </c>
      <c r="K27" s="19">
        <f t="shared" si="4"/>
        <v>74.955067549167708</v>
      </c>
      <c r="L27" s="65" t="str">
        <f t="shared" si="4"/>
        <v/>
      </c>
    </row>
    <row r="28" spans="2:12" s="4" customFormat="1" ht="20.100000000000001" customHeight="1">
      <c r="B28" s="15" t="s">
        <v>24</v>
      </c>
      <c r="C28" s="20">
        <f>IF(ISERROR(C27*C25),"",C27*C25)</f>
        <v>0</v>
      </c>
      <c r="D28" s="33">
        <f t="shared" ref="D28:L28" si="5">IF(ISERROR(D27*D25),"",D27*D25)</f>
        <v>0</v>
      </c>
      <c r="E28" s="20">
        <f t="shared" si="5"/>
        <v>0</v>
      </c>
      <c r="F28" s="33">
        <f t="shared" si="5"/>
        <v>0</v>
      </c>
      <c r="G28" s="20" t="str">
        <f t="shared" si="5"/>
        <v/>
      </c>
      <c r="H28" s="33">
        <f t="shared" si="5"/>
        <v>2339.0500978911127</v>
      </c>
      <c r="I28" s="20">
        <f t="shared" si="5"/>
        <v>3050.9349102927563</v>
      </c>
      <c r="J28" s="33">
        <f t="shared" si="5"/>
        <v>6101.8698205855126</v>
      </c>
      <c r="K28" s="20">
        <f t="shared" si="5"/>
        <v>10118.934119137641</v>
      </c>
      <c r="L28" s="13" t="str">
        <f t="shared" si="5"/>
        <v/>
      </c>
    </row>
    <row r="29" spans="2:12" s="4" customFormat="1" ht="20.100000000000001" customHeight="1">
      <c r="B29" s="24" t="s">
        <v>12</v>
      </c>
      <c r="C29" s="25">
        <f>IFERROR(C23-C28,"")</f>
        <v>5424.1919999999991</v>
      </c>
      <c r="D29" s="25">
        <f t="shared" ref="D29:L29" si="6">IFERROR(D23-D28,"")</f>
        <v>6780.24</v>
      </c>
      <c r="E29" s="25">
        <f t="shared" si="6"/>
        <v>13560.48</v>
      </c>
      <c r="F29" s="25">
        <f t="shared" si="6"/>
        <v>22487.795999999998</v>
      </c>
      <c r="G29" s="25" t="str">
        <f t="shared" si="6"/>
        <v/>
      </c>
      <c r="H29" s="25">
        <f t="shared" si="6"/>
        <v>2859.1339021088866</v>
      </c>
      <c r="I29" s="25">
        <f t="shared" si="6"/>
        <v>3729.3050897072435</v>
      </c>
      <c r="J29" s="25">
        <f t="shared" si="6"/>
        <v>7458.610179414487</v>
      </c>
      <c r="K29" s="25">
        <f t="shared" si="6"/>
        <v>12368.861880862358</v>
      </c>
      <c r="L29" s="13" t="str">
        <f t="shared" si="6"/>
        <v/>
      </c>
    </row>
    <row r="30" spans="2:12" s="14" customFormat="1" ht="7.5" customHeight="1">
      <c r="B30" s="1"/>
      <c r="C30" s="12"/>
      <c r="D30" s="13"/>
      <c r="E30" s="12"/>
      <c r="F30" s="13"/>
      <c r="G30" s="12"/>
      <c r="H30" s="13"/>
      <c r="I30" s="12"/>
      <c r="J30" s="13"/>
      <c r="K30" s="12"/>
      <c r="L30" s="13"/>
    </row>
    <row r="31" spans="2:12" s="4" customFormat="1" ht="20.100000000000001" customHeight="1">
      <c r="B31" s="15" t="s">
        <v>19</v>
      </c>
      <c r="C31" s="20">
        <f>IFERROR((C19/100)*(C20/$C$10),"")</f>
        <v>4555.2</v>
      </c>
      <c r="D31" s="33">
        <f t="shared" ref="D31:L31" si="7">IFERROR((D19/100)*(D20/$C$10),"")</f>
        <v>5694</v>
      </c>
      <c r="E31" s="20">
        <f t="shared" si="7"/>
        <v>11388</v>
      </c>
      <c r="F31" s="33">
        <f t="shared" si="7"/>
        <v>18885.100000000002</v>
      </c>
      <c r="G31" s="20" t="str">
        <f t="shared" si="7"/>
        <v/>
      </c>
      <c r="H31" s="33">
        <f t="shared" si="7"/>
        <v>4365.4000000000005</v>
      </c>
      <c r="I31" s="20">
        <f t="shared" si="7"/>
        <v>5694</v>
      </c>
      <c r="J31" s="33">
        <f t="shared" si="7"/>
        <v>11388</v>
      </c>
      <c r="K31" s="20">
        <f t="shared" si="7"/>
        <v>18885.100000000002</v>
      </c>
      <c r="L31" s="13" t="str">
        <f t="shared" si="7"/>
        <v/>
      </c>
    </row>
    <row r="32" spans="2:12" s="4" customFormat="1" ht="20.100000000000001" customHeight="1">
      <c r="B32" s="24" t="s">
        <v>1</v>
      </c>
      <c r="C32" s="25">
        <f>IFERROR(C29+C31,"")</f>
        <v>9979.3919999999998</v>
      </c>
      <c r="D32" s="25">
        <f t="shared" ref="D32:L32" si="8">IFERROR(D29+D31,"")</f>
        <v>12474.24</v>
      </c>
      <c r="E32" s="25">
        <f t="shared" si="8"/>
        <v>24948.48</v>
      </c>
      <c r="F32" s="25">
        <f t="shared" si="8"/>
        <v>41372.896000000001</v>
      </c>
      <c r="G32" s="25" t="str">
        <f t="shared" si="8"/>
        <v/>
      </c>
      <c r="H32" s="25">
        <f t="shared" si="8"/>
        <v>7224.5339021088876</v>
      </c>
      <c r="I32" s="25">
        <f t="shared" si="8"/>
        <v>9423.3050897072426</v>
      </c>
      <c r="J32" s="25">
        <f t="shared" si="8"/>
        <v>18846.610179414485</v>
      </c>
      <c r="K32" s="25">
        <f t="shared" si="8"/>
        <v>31253.96188086236</v>
      </c>
      <c r="L32" s="13" t="str">
        <f t="shared" si="8"/>
        <v/>
      </c>
    </row>
    <row r="33" spans="12:12" ht="7.5" customHeight="1">
      <c r="L33" s="59"/>
    </row>
    <row r="34" spans="12:12" ht="20.100000000000001" customHeight="1">
      <c r="L34" s="59"/>
    </row>
  </sheetData>
  <customSheetViews>
    <customSheetView guid="{114757E3-E420-4552-9CA8-BC8F08A9090C}" scale="70" showGridLines="0" showRowCol="0" fitToPage="1">
      <selection activeCell="B6" sqref="B6"/>
      <pageMargins left="0.59055118110236227" right="0.59055118110236227" top="0.59055118110236227" bottom="0.59055118110236227" header="0.59055118110236227" footer="0.59055118110236227"/>
      <pageSetup paperSize="9" scale="59" orientation="landscape" r:id="rId1"/>
      <headerFooter alignWithMargins="0"/>
    </customSheetView>
  </customSheetViews>
  <mergeCells count="2">
    <mergeCell ref="B3:C3"/>
    <mergeCell ref="B15:B16"/>
  </mergeCells>
  <phoneticPr fontId="2" type="noConversion"/>
  <conditionalFormatting sqref="C16:L16">
    <cfRule type="expression" dxfId="3" priority="7">
      <formula>C$15&lt;&gt;""</formula>
    </cfRule>
  </conditionalFormatting>
  <conditionalFormatting sqref="C15:L15">
    <cfRule type="expression" dxfId="2" priority="5">
      <formula>C$16&lt;&gt;""</formula>
    </cfRule>
  </conditionalFormatting>
  <conditionalFormatting sqref="C29:L29">
    <cfRule type="cellIs" dxfId="1" priority="2" operator="lessThan">
      <formula>0</formula>
    </cfRule>
  </conditionalFormatting>
  <conditionalFormatting sqref="C32:L32">
    <cfRule type="cellIs" dxfId="0" priority="1" operator="lessThan">
      <formula>0</formula>
    </cfRule>
  </conditionalFormatting>
  <pageMargins left="0.59055118110236227" right="0.59055118110236227" top="0.59055118110236227" bottom="0.59055118110236227" header="0.59055118110236227" footer="0.59055118110236227"/>
  <pageSetup paperSize="9" scale="59" orientation="landscape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RHI Calculator</vt:lpstr>
      <vt:lpstr>'RHI Calculator'!Print_Area</vt:lpstr>
    </vt:vector>
  </TitlesOfParts>
  <Company>Forest Research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 Hogan</dc:creator>
  <cp:lastModifiedBy>Angelo</cp:lastModifiedBy>
  <cp:lastPrinted>2013-05-17T14:23:30Z</cp:lastPrinted>
  <dcterms:created xsi:type="dcterms:W3CDTF">2011-03-07T11:18:16Z</dcterms:created>
  <dcterms:modified xsi:type="dcterms:W3CDTF">2013-10-08T06:57:12Z</dcterms:modified>
</cp:coreProperties>
</file>